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2"/>
  <workbookPr/>
  <mc:AlternateContent xmlns:mc="http://schemas.openxmlformats.org/markup-compatibility/2006">
    <mc:Choice Requires="x15">
      <x15ac:absPath xmlns:x15ac="http://schemas.microsoft.com/office/spreadsheetml/2010/11/ac" url="D:\lmatute\OneDrive - Mutual Ser E.P.S\1. ACTUALIZADO 02 DIC- EQUIPO LUISA MATUTE\PROCESO CONCILIACION\NORTE DE SANTANDER-SANTANDER\CLINICA MATERNO INFANTIL SAN LUIS SA\JULIO 2025\"/>
    </mc:Choice>
  </mc:AlternateContent>
  <xr:revisionPtr revIDLastSave="0" documentId="8_{4E487C91-34B1-47EA-AE7D-26020EE0BF65}" xr6:coauthVersionLast="47" xr6:coauthVersionMax="47" xr10:uidLastSave="{00000000-0000-0000-0000-000000000000}"/>
  <bookViews>
    <workbookView xWindow="-120" yWindow="-120" windowWidth="29040" windowHeight="15720" xr2:uid="{708AF393-0E14-4635-9A11-668DA50EC51D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" l="1"/>
  <c r="D19" i="1"/>
  <c r="AF14" i="1"/>
  <c r="AD14" i="1"/>
  <c r="AC14" i="1"/>
  <c r="AB14" i="1"/>
  <c r="AA14" i="1"/>
  <c r="M14" i="1"/>
  <c r="L14" i="1"/>
  <c r="H14" i="1"/>
  <c r="AI13" i="1"/>
  <c r="AE13" i="1"/>
  <c r="Z13" i="1"/>
  <c r="X13" i="1"/>
  <c r="U13" i="1"/>
  <c r="S13" i="1"/>
  <c r="Q13" i="1"/>
  <c r="P13" i="1"/>
  <c r="R13" i="1" s="1"/>
  <c r="K13" i="1"/>
  <c r="J13" i="1"/>
  <c r="N13" i="1" s="1"/>
  <c r="I13" i="1"/>
  <c r="O13" i="1" s="1"/>
  <c r="G13" i="1"/>
  <c r="AG13" i="1" s="1"/>
  <c r="F13" i="1"/>
  <c r="E13" i="1"/>
  <c r="D13" i="1"/>
  <c r="C13" i="1"/>
  <c r="AI12" i="1"/>
  <c r="AE12" i="1"/>
  <c r="Z12" i="1"/>
  <c r="X12" i="1"/>
  <c r="U12" i="1"/>
  <c r="S12" i="1"/>
  <c r="P12" i="1"/>
  <c r="Q12" i="1" s="1"/>
  <c r="N12" i="1"/>
  <c r="K12" i="1"/>
  <c r="J12" i="1"/>
  <c r="I12" i="1"/>
  <c r="G12" i="1"/>
  <c r="O12" i="1" s="1"/>
  <c r="F12" i="1"/>
  <c r="E12" i="1"/>
  <c r="D12" i="1"/>
  <c r="C12" i="1"/>
  <c r="AI11" i="1"/>
  <c r="AE11" i="1"/>
  <c r="X11" i="1"/>
  <c r="Z11" i="1" s="1"/>
  <c r="U11" i="1"/>
  <c r="S11" i="1"/>
  <c r="P11" i="1"/>
  <c r="R11" i="1" s="1"/>
  <c r="K11" i="1"/>
  <c r="N11" i="1" s="1"/>
  <c r="J11" i="1"/>
  <c r="I11" i="1"/>
  <c r="G11" i="1"/>
  <c r="F11" i="1"/>
  <c r="E11" i="1"/>
  <c r="D11" i="1"/>
  <c r="C11" i="1"/>
  <c r="A11" i="1"/>
  <c r="A12" i="1" s="1"/>
  <c r="A13" i="1" s="1"/>
  <c r="AI10" i="1"/>
  <c r="AE10" i="1"/>
  <c r="X10" i="1"/>
  <c r="Z10" i="1" s="1"/>
  <c r="U10" i="1"/>
  <c r="U14" i="1" s="1"/>
  <c r="S10" i="1"/>
  <c r="R10" i="1"/>
  <c r="P10" i="1"/>
  <c r="Q10" i="1" s="1"/>
  <c r="K10" i="1"/>
  <c r="K14" i="1" s="1"/>
  <c r="J10" i="1"/>
  <c r="N10" i="1" s="1"/>
  <c r="I10" i="1"/>
  <c r="I14" i="1" s="1"/>
  <c r="G10" i="1"/>
  <c r="AG10" i="1" s="1"/>
  <c r="F10" i="1"/>
  <c r="E10" i="1"/>
  <c r="D10" i="1"/>
  <c r="C10" i="1"/>
  <c r="A10" i="1"/>
  <c r="AI9" i="1"/>
  <c r="AE9" i="1"/>
  <c r="AE14" i="1" s="1"/>
  <c r="X9" i="1"/>
  <c r="Z9" i="1" s="1"/>
  <c r="U9" i="1"/>
  <c r="S9" i="1"/>
  <c r="S14" i="1" s="1"/>
  <c r="P9" i="1"/>
  <c r="Q9" i="1" s="1"/>
  <c r="K9" i="1"/>
  <c r="N9" i="1" s="1"/>
  <c r="J9" i="1"/>
  <c r="I9" i="1"/>
  <c r="G9" i="1"/>
  <c r="G14" i="1" s="1"/>
  <c r="F9" i="1"/>
  <c r="E9" i="1"/>
  <c r="D9" i="1"/>
  <c r="C9" i="1"/>
  <c r="E5" i="1"/>
  <c r="D20" i="1" s="1"/>
  <c r="E4" i="1"/>
  <c r="O9" i="1" l="1"/>
  <c r="N14" i="1"/>
  <c r="Z14" i="1"/>
  <c r="AG11" i="1"/>
  <c r="O11" i="1"/>
  <c r="R12" i="1"/>
  <c r="AG12" i="1" s="1"/>
  <c r="J14" i="1"/>
  <c r="R9" i="1"/>
  <c r="Q11" i="1"/>
  <c r="Q14" i="1" s="1"/>
  <c r="X14" i="1"/>
  <c r="O10" i="1"/>
  <c r="O14" i="1" l="1"/>
  <c r="R14" i="1"/>
  <c r="AG9" i="1"/>
  <c r="AG14" i="1" s="1"/>
  <c r="B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tc={DC1B0635-2275-4E99-AADC-BEE1C3EC6D04}</author>
    <author>tc={D5ADA40E-BD41-4979-AD04-5B9427DBFA1C}</author>
    <author>tc={2AEA1458-F026-481B-B2B3-5C64BB6B34E7}</author>
    <author>tc={C7B64B13-E409-40D2-980E-9F7F01406C4B}</author>
    <author>tc={38DDD61A-C38F-49DF-9305-824697DB7103}</author>
    <author>tc={3A973A29-8D5C-43D4-A4AC-1DFE62554738}</author>
  </authors>
  <commentList>
    <comment ref="J8" authorId="0" shapeId="0" xr:uid="{DC1B0635-2275-4E99-AADC-BEE1C3EC6D04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D5ADA40E-BD41-4979-AD04-5B9427DBFA1C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2AEA1458-F026-481B-B2B3-5C64BB6B34E7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C7B64B13-E409-40D2-980E-9F7F01406C4B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38DDD61A-C38F-49DF-9305-824697DB7103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3A973A29-8D5C-43D4-A4AC-1DFE62554738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<sst xmlns="http://schemas.openxmlformats.org/spreadsheetml/2006/main" count="69" uniqueCount="51">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</sst>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6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7506322B-F61D-4F68-A3C9-D31A65C8A33E}"/>
    <cellStyle name="Normal 4" xfId="3" xr:uid="{D0FBFCBF-3CBB-47A4-8B13-54B87AF6B9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lmatute\OneDrive%20-%20Mutual%20Ser%20E.P.S\1.%20ACTUALIZADO%2002%20DIC-%20EQUIPO%20LUISA%20MATUTE\PROCESO%20CONCILIACION\NORTE%20DE%20SANTANDER-SANTANDER\CLINICA%20MATERNO%20INFANTIL%20SAN%20LUIS%20SA\JULIO%202025\SIMULADOR%20DE%20CONCILIACION%20CLINICA%20MATERNO%20INFANTIL%20SAN%20LUIS%20SA%20.xlsb" TargetMode="External"/><Relationship Id="rId2" Type="http://schemas.microsoft.com/office/2019/04/relationships/externalLinkLongPath" Target="SIMULADOR%20DE%20CONCILIACION%20CLINICA%20MATERNO%20INFANTIL%20SAN%20LUIS%20SA%20.xlsb?73B241FC" TargetMode="External"/><Relationship Id="rId1" Type="http://schemas.openxmlformats.org/officeDocument/2006/relationships/externalLinkPath" Target="file:///\\73B241FC\SIMULADOR%20DE%20CONCILIACION%20CLINICA%20MATERNO%20INFANTIL%20SAN%20LUIS%20SA%2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 t="str">
            <v>EU252995</v>
          </cell>
          <cell r="B3">
            <v>252995</v>
          </cell>
          <cell r="C3">
            <v>44618</v>
          </cell>
          <cell r="D3">
            <v>45637</v>
          </cell>
          <cell r="F3">
            <v>315995</v>
          </cell>
          <cell r="G3" t="str">
            <v>NO RADICADA</v>
          </cell>
          <cell r="H3">
            <v>315995</v>
          </cell>
        </row>
        <row r="4">
          <cell r="A4" t="str">
            <v>EH93693</v>
          </cell>
          <cell r="B4">
            <v>93693</v>
          </cell>
          <cell r="C4">
            <v>45126</v>
          </cell>
          <cell r="D4">
            <v>45637</v>
          </cell>
          <cell r="F4">
            <v>35184813</v>
          </cell>
          <cell r="G4" t="str">
            <v>NO RADICADA</v>
          </cell>
          <cell r="H4">
            <v>35184813</v>
          </cell>
        </row>
        <row r="5">
          <cell r="A5" t="str">
            <v>EH76226</v>
          </cell>
          <cell r="B5">
            <v>76226</v>
          </cell>
          <cell r="C5">
            <v>45211</v>
          </cell>
          <cell r="D5">
            <v>45309</v>
          </cell>
          <cell r="F5">
            <v>1389630</v>
          </cell>
          <cell r="G5" t="str">
            <v>NO RADICADA</v>
          </cell>
          <cell r="H5">
            <v>1389630</v>
          </cell>
        </row>
        <row r="6">
          <cell r="A6" t="str">
            <v>EU246199</v>
          </cell>
          <cell r="B6">
            <v>246199</v>
          </cell>
          <cell r="C6">
            <v>45496</v>
          </cell>
          <cell r="D6">
            <v>45589</v>
          </cell>
          <cell r="F6">
            <v>2985363</v>
          </cell>
          <cell r="G6" t="str">
            <v>NO RADICADA</v>
          </cell>
          <cell r="H6">
            <v>2985363</v>
          </cell>
        </row>
        <row r="7">
          <cell r="A7" t="str">
            <v>EU256033</v>
          </cell>
          <cell r="B7">
            <v>256033</v>
          </cell>
          <cell r="C7">
            <v>45658</v>
          </cell>
          <cell r="D7">
            <v>45671</v>
          </cell>
          <cell r="F7">
            <v>176789</v>
          </cell>
          <cell r="G7" t="str">
            <v>NO RADICADA</v>
          </cell>
          <cell r="H7">
            <v>176789</v>
          </cell>
        </row>
      </sheetData>
      <sheetData sheetId="2"/>
      <sheetData sheetId="3">
        <row r="6">
          <cell r="H6" t="str">
            <v>CLINICA MATERNO INFANTIL SAN LUIS S.A</v>
          </cell>
        </row>
        <row r="9">
          <cell r="C9" t="str">
            <v>LUISA MATUTE ROMERO</v>
          </cell>
          <cell r="H9" t="str">
            <v>YULI ANDREA QUIÑONES SANABRIA</v>
          </cell>
        </row>
        <row r="16">
          <cell r="F16">
            <v>45706</v>
          </cell>
        </row>
        <row r="72">
          <cell r="F72">
            <v>45840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6FF85B28-FEBF-4C68-B1B6-8B5167F2D4B8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6FF85B28-FEBF-4C68-B1B6-8B5167F2D4B8}" id="{DC1B0635-2275-4E99-AADC-BEE1C3EC6D04}">
    <text>SUAMTORIA DE GIRO DIRECTO Y ESFUERZO PROPIO</text>
  </threadedComment>
  <threadedComment ref="K8" dT="2020-08-04T16:00:44.11" personId="{6FF85B28-FEBF-4C68-B1B6-8B5167F2D4B8}" id="{D5ADA40E-BD41-4979-AD04-5B9427DBFA1C}">
    <text>SUMATORIA DE PAGOS (DESCUENTOS ,TESORERIA,EMBARGOS)</text>
  </threadedComment>
  <threadedComment ref="R8" dT="2020-08-04T15:59:07.94" personId="{6FF85B28-FEBF-4C68-B1B6-8B5167F2D4B8}" id="{2AEA1458-F026-481B-B2B3-5C64BB6B34E7}">
    <text>SUMATORIA DE VALORES (PRESCRITAS SALDO DE FACTURAS DE CONTRATO LIQUIDADOS Y OTROS CONCEPTOS (N/A NO RADICADAS)</text>
  </threadedComment>
  <threadedComment ref="X8" dT="2020-08-04T15:55:33.73" personId="{6FF85B28-FEBF-4C68-B1B6-8B5167F2D4B8}" id="{C7B64B13-E409-40D2-980E-9F7F01406C4B}">
    <text>SUMATORIA DE LOS VALORES DE GLOSAS LEGALIZADAS Y GLOSAS POR CONCILIAR</text>
  </threadedComment>
  <threadedComment ref="AC8" dT="2020-08-04T15:56:24.52" personId="{6FF85B28-FEBF-4C68-B1B6-8B5167F2D4B8}" id="{38DDD61A-C38F-49DF-9305-824697DB7103}">
    <text>VALRO INDIVIDUAL DE LA GLOSAS LEGALIZADA</text>
  </threadedComment>
  <threadedComment ref="AE8" dT="2020-08-04T15:56:04.49" personId="{6FF85B28-FEBF-4C68-B1B6-8B5167F2D4B8}" id="{3A973A29-8D5C-43D4-A4AC-1DFE62554738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9E5B2-C09B-4971-9B91-4770ACD9DCAB}">
  <dimension ref="A1:AK22"/>
  <sheetViews>
    <sheetView tabSelected="1" zoomScaleNormal="100" workbookViewId="0">
      <selection activeCell="B10" sqref="B10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CLINICA MATERNO INFANTIL SAN LUIS S.A</v>
      </c>
    </row>
    <row r="4" spans="1:37">
      <c r="A4" s="1" t="s">
        <v>4</v>
      </c>
      <c r="E4" s="4">
        <f>+'[1]ACTA ANA'!F16</f>
        <v>45706</v>
      </c>
    </row>
    <row r="5" spans="1:37">
      <c r="A5" s="1" t="s">
        <v>5</v>
      </c>
      <c r="E5" s="4">
        <f>+'[1]ACTA ANA'!F72</f>
        <v>45840</v>
      </c>
    </row>
    <row r="6" spans="1:37" ht="15.75" thickBot="1"/>
    <row r="7" spans="1:37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 t="str">
        <f>+[1]DEPURADO!A3</f>
        <v>EU252995</v>
      </c>
      <c r="D9" s="17">
        <f>+[1]DEPURADO!B3</f>
        <v>252995</v>
      </c>
      <c r="E9" s="19">
        <f>+[1]DEPURADO!C3</f>
        <v>44618</v>
      </c>
      <c r="F9" s="20">
        <f>+IF([1]DEPURADO!D3&gt;1,[1]DEPURADO!D3," ")</f>
        <v>45637</v>
      </c>
      <c r="G9" s="21">
        <f>[1]DEPURADO!F3</f>
        <v>315995</v>
      </c>
      <c r="H9" s="22">
        <v>0</v>
      </c>
      <c r="I9" s="22">
        <f>+[1]DEPURADO!M3+[1]DEPURADO!N3</f>
        <v>0</v>
      </c>
      <c r="J9" s="22">
        <f>+[1]DEPURADO!R3</f>
        <v>0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0</v>
      </c>
      <c r="O9" s="22">
        <f>+G9-I9-N9</f>
        <v>315995</v>
      </c>
      <c r="P9" s="18">
        <f>IF([1]DEPURADO!H3&gt;1,0,[1]DEPURADO!B3)</f>
        <v>0</v>
      </c>
      <c r="Q9" s="24">
        <f>+IF(P9&gt;0,G9,0)</f>
        <v>0</v>
      </c>
      <c r="R9" s="25">
        <f>IF(P9=0,G9,0)</f>
        <v>315995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NO RADICADA</v>
      </c>
      <c r="AJ9" s="26"/>
      <c r="AK9" s="27"/>
    </row>
    <row r="10" spans="1:37" s="28" customFormat="1">
      <c r="A10" s="17">
        <f>1+A9</f>
        <v>2</v>
      </c>
      <c r="B10" s="18" t="s">
        <v>44</v>
      </c>
      <c r="C10" s="17" t="str">
        <f>+[1]DEPURADO!A4</f>
        <v>EH93693</v>
      </c>
      <c r="D10" s="17">
        <f>+[1]DEPURADO!B4</f>
        <v>93693</v>
      </c>
      <c r="E10" s="19">
        <f>+[1]DEPURADO!C4</f>
        <v>45126</v>
      </c>
      <c r="F10" s="20">
        <f>+IF([1]DEPURADO!D4&gt;1,[1]DEPURADO!D4," ")</f>
        <v>45637</v>
      </c>
      <c r="G10" s="21">
        <f>[1]DEPURADO!F4</f>
        <v>35184813</v>
      </c>
      <c r="H10" s="22">
        <v>0</v>
      </c>
      <c r="I10" s="22">
        <f>+[1]DEPURADO!M4+[1]DEPURADO!N4</f>
        <v>0</v>
      </c>
      <c r="J10" s="22">
        <f>+[1]DEPURADO!R4</f>
        <v>0</v>
      </c>
      <c r="K10" s="23">
        <f>+[1]DEPURADO!P4+[1]DEPURADO!Q4</f>
        <v>0</v>
      </c>
      <c r="L10" s="22">
        <v>0</v>
      </c>
      <c r="M10" s="22">
        <v>0</v>
      </c>
      <c r="N10" s="22">
        <f t="shared" ref="N10:N13" si="0">+SUM(J10:M10)</f>
        <v>0</v>
      </c>
      <c r="O10" s="22">
        <f t="shared" ref="O10:O13" si="1">+G10-I10-N10</f>
        <v>35184813</v>
      </c>
      <c r="P10" s="18">
        <f>IF([1]DEPURADO!H4&gt;1,0,[1]DEPURADO!B4)</f>
        <v>0</v>
      </c>
      <c r="Q10" s="24">
        <f t="shared" ref="Q10:Q13" si="2">+IF(P10&gt;0,G10,0)</f>
        <v>0</v>
      </c>
      <c r="R10" s="25">
        <f t="shared" ref="R10:R13" si="3">IF(P10=0,G10,0)</f>
        <v>35184813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0</v>
      </c>
      <c r="Y10" s="17" t="s">
        <v>45</v>
      </c>
      <c r="Z10" s="25">
        <f t="shared" ref="Z10:Z13" si="4"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 t="shared" ref="AG10:AG13" si="5">+G10-I10-N10-R10-Z10-AC10-AE10-S10-U10</f>
        <v>0</v>
      </c>
      <c r="AH10" s="24">
        <v>0</v>
      </c>
      <c r="AI10" s="24" t="str">
        <f>+[1]DEPURADO!G4</f>
        <v>NO RADICADA</v>
      </c>
      <c r="AJ10" s="26"/>
      <c r="AK10" s="27"/>
    </row>
    <row r="11" spans="1:37" s="28" customFormat="1">
      <c r="A11" s="17">
        <f t="shared" ref="A11:A13" si="6">1+A10</f>
        <v>3</v>
      </c>
      <c r="B11" s="18" t="s">
        <v>44</v>
      </c>
      <c r="C11" s="17" t="str">
        <f>+[1]DEPURADO!A5</f>
        <v>EH76226</v>
      </c>
      <c r="D11" s="17">
        <f>+[1]DEPURADO!B5</f>
        <v>76226</v>
      </c>
      <c r="E11" s="19">
        <f>+[1]DEPURADO!C5</f>
        <v>45211</v>
      </c>
      <c r="F11" s="20">
        <f>+IF([1]DEPURADO!D5&gt;1,[1]DEPURADO!D5," ")</f>
        <v>45309</v>
      </c>
      <c r="G11" s="21">
        <f>[1]DEPURADO!F5</f>
        <v>1389630</v>
      </c>
      <c r="H11" s="22">
        <v>0</v>
      </c>
      <c r="I11" s="22">
        <f>+[1]DEPURADO!M5+[1]DEPURADO!N5</f>
        <v>0</v>
      </c>
      <c r="J11" s="22">
        <f>+[1]DEPURADO!R5</f>
        <v>0</v>
      </c>
      <c r="K11" s="23">
        <f>+[1]DEPURADO!P5+[1]DEPURADO!Q5</f>
        <v>0</v>
      </c>
      <c r="L11" s="22">
        <v>0</v>
      </c>
      <c r="M11" s="22">
        <v>0</v>
      </c>
      <c r="N11" s="22">
        <f t="shared" si="0"/>
        <v>0</v>
      </c>
      <c r="O11" s="22">
        <f t="shared" si="1"/>
        <v>1389630</v>
      </c>
      <c r="P11" s="18">
        <f>IF([1]DEPURADO!H5&gt;1,0,[1]DEPURADO!B5)</f>
        <v>0</v>
      </c>
      <c r="Q11" s="24">
        <f t="shared" si="2"/>
        <v>0</v>
      </c>
      <c r="R11" s="25">
        <f t="shared" si="3"/>
        <v>1389630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0</v>
      </c>
      <c r="Y11" s="17" t="s">
        <v>45</v>
      </c>
      <c r="Z11" s="25">
        <f t="shared" si="4"/>
        <v>0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 t="shared" si="5"/>
        <v>0</v>
      </c>
      <c r="AH11" s="24">
        <v>0</v>
      </c>
      <c r="AI11" s="24" t="str">
        <f>+[1]DEPURADO!G5</f>
        <v>NO RADICADA</v>
      </c>
      <c r="AJ11" s="26"/>
      <c r="AK11" s="27"/>
    </row>
    <row r="12" spans="1:37" s="28" customFormat="1">
      <c r="A12" s="17">
        <f t="shared" si="6"/>
        <v>4</v>
      </c>
      <c r="B12" s="18" t="s">
        <v>44</v>
      </c>
      <c r="C12" s="17" t="str">
        <f>+[1]DEPURADO!A6</f>
        <v>EU246199</v>
      </c>
      <c r="D12" s="17">
        <f>+[1]DEPURADO!B6</f>
        <v>246199</v>
      </c>
      <c r="E12" s="19">
        <f>+[1]DEPURADO!C6</f>
        <v>45496</v>
      </c>
      <c r="F12" s="20">
        <f>+IF([1]DEPURADO!D6&gt;1,[1]DEPURADO!D6," ")</f>
        <v>45589</v>
      </c>
      <c r="G12" s="21">
        <f>[1]DEPURADO!F6</f>
        <v>2985363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0</v>
      </c>
      <c r="L12" s="22">
        <v>0</v>
      </c>
      <c r="M12" s="22">
        <v>0</v>
      </c>
      <c r="N12" s="22">
        <f t="shared" si="0"/>
        <v>0</v>
      </c>
      <c r="O12" s="22">
        <f t="shared" si="1"/>
        <v>2985363</v>
      </c>
      <c r="P12" s="18">
        <f>IF([1]DEPURADO!H6&gt;1,0,[1]DEPURADO!B6)</f>
        <v>0</v>
      </c>
      <c r="Q12" s="24">
        <f t="shared" si="2"/>
        <v>0</v>
      </c>
      <c r="R12" s="25">
        <f t="shared" si="3"/>
        <v>2985363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0</v>
      </c>
      <c r="Y12" s="17" t="s">
        <v>45</v>
      </c>
      <c r="Z12" s="25">
        <f t="shared" si="4"/>
        <v>0</v>
      </c>
      <c r="AA12" s="25"/>
      <c r="AB12" s="25">
        <v>0</v>
      </c>
      <c r="AC12" s="25">
        <v>0</v>
      </c>
      <c r="AD12" s="24"/>
      <c r="AE12" s="24">
        <f>+[1]DEPURADO!K6</f>
        <v>0</v>
      </c>
      <c r="AF12" s="24">
        <v>0</v>
      </c>
      <c r="AG12" s="24">
        <f t="shared" si="5"/>
        <v>0</v>
      </c>
      <c r="AH12" s="24">
        <v>0</v>
      </c>
      <c r="AI12" s="24" t="str">
        <f>+[1]DEPURADO!G6</f>
        <v>NO RADICADA</v>
      </c>
      <c r="AJ12" s="26"/>
      <c r="AK12" s="27"/>
    </row>
    <row r="13" spans="1:37" s="28" customFormat="1">
      <c r="A13" s="17">
        <f t="shared" si="6"/>
        <v>5</v>
      </c>
      <c r="B13" s="18" t="s">
        <v>44</v>
      </c>
      <c r="C13" s="17" t="str">
        <f>+[1]DEPURADO!A7</f>
        <v>EU256033</v>
      </c>
      <c r="D13" s="17">
        <f>+[1]DEPURADO!B7</f>
        <v>256033</v>
      </c>
      <c r="E13" s="19">
        <f>+[1]DEPURADO!C7</f>
        <v>45658</v>
      </c>
      <c r="F13" s="20">
        <f>+IF([1]DEPURADO!D7&gt;1,[1]DEPURADO!D7," ")</f>
        <v>45671</v>
      </c>
      <c r="G13" s="21">
        <f>[1]DEPURADO!F7</f>
        <v>176789</v>
      </c>
      <c r="H13" s="22">
        <v>0</v>
      </c>
      <c r="I13" s="22">
        <f>+[1]DEPURADO!M7+[1]DEPURADO!N7</f>
        <v>0</v>
      </c>
      <c r="J13" s="22">
        <f>+[1]DEPURADO!R7</f>
        <v>0</v>
      </c>
      <c r="K13" s="23">
        <f>+[1]DEPURADO!P7+[1]DEPURADO!Q7</f>
        <v>0</v>
      </c>
      <c r="L13" s="22">
        <v>0</v>
      </c>
      <c r="M13" s="22">
        <v>0</v>
      </c>
      <c r="N13" s="22">
        <f t="shared" si="0"/>
        <v>0</v>
      </c>
      <c r="O13" s="22">
        <f t="shared" si="1"/>
        <v>176789</v>
      </c>
      <c r="P13" s="18">
        <f>IF([1]DEPURADO!H7&gt;1,0,[1]DEPURADO!B7)</f>
        <v>0</v>
      </c>
      <c r="Q13" s="24">
        <f t="shared" si="2"/>
        <v>0</v>
      </c>
      <c r="R13" s="25">
        <f t="shared" si="3"/>
        <v>176789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0</v>
      </c>
      <c r="Y13" s="17" t="s">
        <v>45</v>
      </c>
      <c r="Z13" s="25">
        <f t="shared" si="4"/>
        <v>0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si="5"/>
        <v>0</v>
      </c>
      <c r="AH13" s="24">
        <v>0</v>
      </c>
      <c r="AI13" s="24" t="str">
        <f>+[1]DEPURADO!G7</f>
        <v>NO RADICADA</v>
      </c>
      <c r="AJ13" s="26"/>
      <c r="AK13" s="27"/>
    </row>
    <row r="14" spans="1:37">
      <c r="A14" s="43" t="s">
        <v>46</v>
      </c>
      <c r="B14" s="44"/>
      <c r="C14" s="44"/>
      <c r="D14" s="44"/>
      <c r="E14" s="44"/>
      <c r="F14" s="45"/>
      <c r="G14" s="29">
        <f>SUM(G9:G13)</f>
        <v>40052590</v>
      </c>
      <c r="H14" s="29">
        <f>SUM(H9:H13)</f>
        <v>0</v>
      </c>
      <c r="I14" s="29">
        <f>SUM(I9:I13)</f>
        <v>0</v>
      </c>
      <c r="J14" s="29">
        <f>SUM(J9:J13)</f>
        <v>0</v>
      </c>
      <c r="K14" s="29">
        <f>SUM(K9:K13)</f>
        <v>0</v>
      </c>
      <c r="L14" s="29">
        <f>SUM(L9:L13)</f>
        <v>0</v>
      </c>
      <c r="M14" s="29">
        <f>SUM(M9:M13)</f>
        <v>0</v>
      </c>
      <c r="N14" s="29">
        <f>SUM(N9:N13)</f>
        <v>0</v>
      </c>
      <c r="O14" s="29">
        <f>SUM(O9:O13)</f>
        <v>40052590</v>
      </c>
      <c r="P14" s="29"/>
      <c r="Q14" s="29">
        <f>SUM(Q9:Q13)</f>
        <v>0</v>
      </c>
      <c r="R14" s="29">
        <f>SUM(R9:R13)</f>
        <v>40052590</v>
      </c>
      <c r="S14" s="29">
        <f>SUM(S9:S13)</f>
        <v>0</v>
      </c>
      <c r="T14" s="30"/>
      <c r="U14" s="29">
        <f>SUM(U9:U13)</f>
        <v>0</v>
      </c>
      <c r="V14" s="30"/>
      <c r="W14" s="30"/>
      <c r="X14" s="29">
        <f>SUM(X9:X13)</f>
        <v>0</v>
      </c>
      <c r="Y14" s="30"/>
      <c r="Z14" s="29">
        <f>SUM(Z9:Z13)</f>
        <v>0</v>
      </c>
      <c r="AA14" s="29">
        <f>SUM(AA9:AA13)</f>
        <v>0</v>
      </c>
      <c r="AB14" s="29">
        <f>SUM(AB9:AB13)</f>
        <v>0</v>
      </c>
      <c r="AC14" s="29">
        <f>SUM(AC9:AC13)</f>
        <v>0</v>
      </c>
      <c r="AD14" s="29">
        <f>SUM(AD9:AD13)</f>
        <v>0</v>
      </c>
      <c r="AE14" s="29">
        <f>SUM(AE9:AE13)</f>
        <v>0</v>
      </c>
      <c r="AF14" s="29">
        <f>SUM(AF9:AF13)</f>
        <v>0</v>
      </c>
      <c r="AG14" s="29">
        <f>SUM(AG9:AG13)</f>
        <v>0</v>
      </c>
      <c r="AH14" s="31"/>
    </row>
    <row r="17" spans="2:5">
      <c r="B17" s="32" t="s">
        <v>47</v>
      </c>
      <c r="C17" s="33"/>
      <c r="D17" s="34"/>
      <c r="E17" s="33"/>
    </row>
    <row r="18" spans="2:5">
      <c r="B18" s="33"/>
      <c r="C18" s="34"/>
      <c r="D18" s="33"/>
      <c r="E18" s="33"/>
    </row>
    <row r="19" spans="2:5">
      <c r="B19" s="32" t="s">
        <v>48</v>
      </c>
      <c r="C19" s="33"/>
      <c r="D19" s="35" t="str">
        <f>+'[1]ACTA ANA'!C9</f>
        <v>LUISA MATUTE ROMERO</v>
      </c>
      <c r="E19" s="33"/>
    </row>
    <row r="20" spans="2:5">
      <c r="B20" s="32" t="s">
        <v>49</v>
      </c>
      <c r="C20" s="33"/>
      <c r="D20" s="36">
        <f>+E5</f>
        <v>45840</v>
      </c>
      <c r="E20" s="33"/>
    </row>
    <row r="22" spans="2:5">
      <c r="B22" s="32" t="s">
        <v>50</v>
      </c>
      <c r="D22" t="str">
        <f>+'[1]ACTA ANA'!H9</f>
        <v>YULI ANDREA QUIÑONES SANABRIA</v>
      </c>
    </row>
  </sheetData>
  <autoFilter ref="A8:AK13" xr:uid="{F00F8345-CECE-4655-A167-C5B8BC796591}"/>
  <mergeCells count="3">
    <mergeCell ref="A7:O7"/>
    <mergeCell ref="P7:AG7"/>
    <mergeCell ref="A14:F14"/>
  </mergeCells>
  <dataValidations count="2">
    <dataValidation type="custom" allowBlank="1" showInputMessage="1" showErrorMessage="1" sqref="AG9:AG13 F9:F13 L9:O13 X9:X13 AE9:AE13 AI9:AI13 Z9:Z13 Q9:Q13" xr:uid="{F3AB8193-7CB3-478F-A0F6-F6DA515DA889}">
      <formula1>0</formula1>
    </dataValidation>
    <dataValidation type="custom" allowBlank="1" showInputMessage="1" showErrorMessage="1" sqref="M6" xr:uid="{E635098F-5AA6-4918-8CF9-E06EF64FE5B9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2025-07-02T16:32:29Z</dcterms:created>
  <dcterms:modified xsi:type="dcterms:W3CDTF">2025-07-31T15:24:31Z</dcterms:modified>
  <cp:category/>
  <cp:contentStatus/>
</cp:coreProperties>
</file>